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j1.sharepoint.com/sites/Teameasyvote/Freigegebene Dokumente/easyvote-school/2_Unterrichtsmaterial/Wahlen/2023_National/UM Wahlspiel/"/>
    </mc:Choice>
  </mc:AlternateContent>
  <xr:revisionPtr revIDLastSave="13" documentId="8_{407B4D57-5F04-4528-8EB4-D011FED8A8ED}" xr6:coauthVersionLast="47" xr6:coauthVersionMax="47" xr10:uidLastSave="{339D929E-D0CF-45D7-B065-21FC25396FBC}"/>
  <bookViews>
    <workbookView xWindow="-51720" yWindow="-5490" windowWidth="51840" windowHeight="21120" xr2:uid="{86F549CE-64BC-814B-A5AA-E6252526A580}"/>
  </bookViews>
  <sheets>
    <sheet name="PPT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7" l="1"/>
  <c r="G7" i="7" s="1"/>
  <c r="I7" i="7" s="1"/>
  <c r="B43" i="7"/>
  <c r="B42" i="7"/>
  <c r="B41" i="7"/>
  <c r="B40" i="7"/>
  <c r="C43" i="7"/>
  <c r="C42" i="7"/>
  <c r="C41" i="7"/>
  <c r="C40" i="7"/>
  <c r="F20" i="7"/>
  <c r="G20" i="7" s="1"/>
  <c r="F17" i="7"/>
  <c r="G17" i="7" s="1"/>
  <c r="I17" i="7" s="1"/>
  <c r="F18" i="7"/>
  <c r="G18" i="7" s="1"/>
  <c r="F19" i="7"/>
  <c r="G19" i="7" s="1"/>
  <c r="F9" i="7"/>
  <c r="G9" i="7" s="1"/>
  <c r="F8" i="7"/>
  <c r="G8" i="7" s="1"/>
  <c r="F10" i="7"/>
  <c r="F28" i="7"/>
  <c r="G28" i="7" s="1"/>
  <c r="F29" i="7"/>
  <c r="G29" i="7" s="1"/>
  <c r="F27" i="7"/>
  <c r="G27" i="7" s="1"/>
  <c r="H27" i="7" s="1"/>
  <c r="F30" i="7"/>
  <c r="G30" i="7" s="1"/>
  <c r="H30" i="7" l="1"/>
  <c r="I30" i="7"/>
  <c r="I29" i="7"/>
  <c r="H29" i="7"/>
  <c r="H28" i="7"/>
  <c r="I28" i="7"/>
  <c r="E43" i="7"/>
  <c r="F43" i="7" s="1"/>
  <c r="H43" i="7" s="1"/>
  <c r="H19" i="7"/>
  <c r="I19" i="7"/>
  <c r="H18" i="7"/>
  <c r="I18" i="7"/>
  <c r="I20" i="7"/>
  <c r="H20" i="7"/>
  <c r="H17" i="7"/>
  <c r="E41" i="7"/>
  <c r="F41" i="7" s="1"/>
  <c r="H41" i="7" s="1"/>
  <c r="G10" i="7"/>
  <c r="I10" i="7" s="1"/>
  <c r="I8" i="7"/>
  <c r="H8" i="7"/>
  <c r="H9" i="7"/>
  <c r="I9" i="7"/>
  <c r="E40" i="7"/>
  <c r="F40" i="7" s="1"/>
  <c r="I27" i="7"/>
  <c r="E42" i="7"/>
  <c r="F42" i="7" s="1"/>
  <c r="H42" i="7" s="1"/>
  <c r="H7" i="7"/>
  <c r="H10" i="7" l="1"/>
  <c r="H12" i="7" s="1"/>
  <c r="J8" i="7" s="1"/>
  <c r="H32" i="7"/>
  <c r="J28" i="7" s="1"/>
  <c r="D28" i="7" s="1"/>
  <c r="J30" i="7"/>
  <c r="D30" i="7" s="1"/>
  <c r="G43" i="7"/>
  <c r="H22" i="7"/>
  <c r="J17" i="7" s="1"/>
  <c r="D17" i="7" s="1"/>
  <c r="G41" i="7"/>
  <c r="G40" i="7"/>
  <c r="H40" i="7"/>
  <c r="G42" i="7"/>
  <c r="G45" i="7" l="1"/>
  <c r="J29" i="7"/>
  <c r="D29" i="7" s="1"/>
  <c r="J27" i="7"/>
  <c r="D27" i="7" s="1"/>
  <c r="J19" i="7"/>
  <c r="D19" i="7" s="1"/>
  <c r="J20" i="7"/>
  <c r="D20" i="7" s="1"/>
  <c r="J18" i="7"/>
  <c r="D18" i="7" s="1"/>
  <c r="I42" i="7"/>
  <c r="D8" i="7"/>
  <c r="J9" i="7"/>
  <c r="D9" i="7" s="1"/>
  <c r="J10" i="7"/>
  <c r="D10" i="7" s="1"/>
  <c r="J7" i="7"/>
  <c r="D7" i="7" s="1"/>
  <c r="I43" i="7" l="1"/>
  <c r="I41" i="7"/>
  <c r="I40" i="7"/>
  <c r="D40" i="7"/>
  <c r="D42" i="7"/>
  <c r="D41" i="7"/>
  <c r="D4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tc={2A453E98-F404-4782-B0D3-304517755583}</author>
    <author>tc={F2252F34-9D75-4FA1-873C-F7D0B8C84DF1}</author>
  </authors>
  <commentList>
    <comment ref="D26" authorId="0" shapeId="0" xr:uid="{2A453E98-F404-4782-B0D3-304517755583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Sollte das nicht jeweils 4 sein?
Antwort:
    Nein, es gibt ja nur 12 Sitze zu verteilen. </t>
      </text>
    </comment>
    <comment ref="H26" authorId="1" shapeId="0" xr:uid="{F2252F34-9D75-4FA1-873C-F7D0B8C84DF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Same here</t>
      </text>
    </comment>
  </commentList>
</comments>
</file>

<file path=xl/sharedStrings.xml><?xml version="1.0" encoding="utf-8"?>
<sst xmlns="http://schemas.openxmlformats.org/spreadsheetml/2006/main" count="57" uniqueCount="20">
  <si>
    <t>Wahlen Nationalrat</t>
  </si>
  <si>
    <t>Sitze im Nationalrat</t>
  </si>
  <si>
    <t>Partei</t>
  </si>
  <si>
    <t>Sitze im Proporz</t>
  </si>
  <si>
    <t>Stimmen im Proporz</t>
  </si>
  <si>
    <t>Stimmanteil</t>
  </si>
  <si>
    <t>1. Sitzanteil</t>
  </si>
  <si>
    <t>1. Ganze Sitze</t>
  </si>
  <si>
    <t>2. Restanteil</t>
  </si>
  <si>
    <t>2. Restsitze</t>
  </si>
  <si>
    <t>Die Bildungsorientierten</t>
  </si>
  <si>
    <t>Die Ökologischen</t>
  </si>
  <si>
    <t>Die Sichern</t>
  </si>
  <si>
    <t>Die Zukunftsgerichteten</t>
  </si>
  <si>
    <t>Noch zuvergebende Sitze</t>
  </si>
  <si>
    <t>Ergebnisse aus dem ganzen Land</t>
  </si>
  <si>
    <t>Sitze im Majorz</t>
  </si>
  <si>
    <t>Wahlkreis 1: Politville</t>
  </si>
  <si>
    <t>Wahlkreis 2: Demokrazien</t>
  </si>
  <si>
    <t>Wahlkreis 3: Partizipano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</si>
</sst>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8"/>
      <color theme="1"/>
      <name val="Helvetica"/>
      <family val="2"/>
    </font>
    <font>
      <sz val="9.5"/>
      <color theme="1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10" borderId="1" xfId="0" applyFont="1" applyFill="1" applyBorder="1" applyProtection="1">
      <protection locked="0"/>
    </xf>
    <xf numFmtId="0" fontId="3" fillId="10" borderId="1" xfId="0" applyFont="1" applyFill="1" applyBorder="1" applyProtection="1">
      <protection locked="0"/>
    </xf>
    <xf numFmtId="0" fontId="4" fillId="10" borderId="1" xfId="0" quotePrefix="1" applyFont="1" applyFill="1" applyBorder="1" applyProtection="1">
      <protection locked="0"/>
    </xf>
    <xf numFmtId="0" fontId="3" fillId="9" borderId="0" xfId="0" applyFont="1" applyFill="1"/>
    <xf numFmtId="0" fontId="0" fillId="9" borderId="0" xfId="0" applyFill="1"/>
    <xf numFmtId="0" fontId="4" fillId="9" borderId="0" xfId="0" applyFont="1" applyFill="1"/>
    <xf numFmtId="0" fontId="2" fillId="9" borderId="0" xfId="0" applyFont="1" applyFill="1"/>
    <xf numFmtId="0" fontId="3" fillId="2" borderId="2" xfId="0" applyFont="1" applyFill="1" applyBorder="1"/>
    <xf numFmtId="0" fontId="0" fillId="2" borderId="1" xfId="0" applyFill="1" applyBorder="1"/>
    <xf numFmtId="0" fontId="1" fillId="9" borderId="0" xfId="0" applyFont="1" applyFill="1"/>
    <xf numFmtId="0" fontId="3" fillId="2" borderId="1" xfId="0" applyFont="1" applyFill="1" applyBorder="1"/>
    <xf numFmtId="0" fontId="4" fillId="3" borderId="1" xfId="0" applyFont="1" applyFill="1" applyBorder="1"/>
    <xf numFmtId="0" fontId="4" fillId="11" borderId="1" xfId="0" applyFont="1" applyFill="1" applyBorder="1"/>
    <xf numFmtId="0" fontId="3" fillId="10" borderId="1" xfId="0" applyFont="1" applyFill="1" applyBorder="1"/>
    <xf numFmtId="9" fontId="3" fillId="4" borderId="1" xfId="0" applyNumberFormat="1" applyFont="1" applyFill="1" applyBorder="1"/>
    <xf numFmtId="2" fontId="3" fillId="4" borderId="1" xfId="0" applyNumberFormat="1" applyFont="1" applyFill="1" applyBorder="1"/>
    <xf numFmtId="0" fontId="3" fillId="4" borderId="1" xfId="0" applyFont="1" applyFill="1" applyBorder="1"/>
    <xf numFmtId="0" fontId="4" fillId="5" borderId="1" xfId="0" applyFont="1" applyFill="1" applyBorder="1"/>
    <xf numFmtId="0" fontId="4" fillId="12" borderId="1" xfId="0" applyFont="1" applyFill="1" applyBorder="1"/>
    <xf numFmtId="9" fontId="3" fillId="5" borderId="1" xfId="0" applyNumberFormat="1" applyFont="1" applyFill="1" applyBorder="1"/>
    <xf numFmtId="2" fontId="3" fillId="5" borderId="1" xfId="0" applyNumberFormat="1" applyFont="1" applyFill="1" applyBorder="1"/>
    <xf numFmtId="0" fontId="3" fillId="5" borderId="1" xfId="0" applyFont="1" applyFill="1" applyBorder="1"/>
    <xf numFmtId="0" fontId="4" fillId="7" borderId="1" xfId="0" applyFont="1" applyFill="1" applyBorder="1"/>
    <xf numFmtId="0" fontId="4" fillId="13" borderId="1" xfId="0" applyFont="1" applyFill="1" applyBorder="1"/>
    <xf numFmtId="9" fontId="3" fillId="7" borderId="1" xfId="0" applyNumberFormat="1" applyFont="1" applyFill="1" applyBorder="1"/>
    <xf numFmtId="2" fontId="3" fillId="7" borderId="1" xfId="0" applyNumberFormat="1" applyFont="1" applyFill="1" applyBorder="1"/>
    <xf numFmtId="0" fontId="3" fillId="7" borderId="1" xfId="0" applyFont="1" applyFill="1" applyBorder="1"/>
    <xf numFmtId="0" fontId="4" fillId="8" borderId="1" xfId="0" applyFont="1" applyFill="1" applyBorder="1"/>
    <xf numFmtId="0" fontId="4" fillId="14" borderId="1" xfId="0" applyFont="1" applyFill="1" applyBorder="1"/>
    <xf numFmtId="9" fontId="3" fillId="8" borderId="1" xfId="0" applyNumberFormat="1" applyFont="1" applyFill="1" applyBorder="1"/>
    <xf numFmtId="2" fontId="3" fillId="8" borderId="1" xfId="0" applyNumberFormat="1" applyFont="1" applyFill="1" applyBorder="1"/>
    <xf numFmtId="0" fontId="3" fillId="8" borderId="1" xfId="0" applyFont="1" applyFill="1" applyBorder="1"/>
    <xf numFmtId="1" fontId="3" fillId="2" borderId="1" xfId="0" applyNumberFormat="1" applyFont="1" applyFill="1" applyBorder="1"/>
    <xf numFmtId="9" fontId="3" fillId="3" borderId="1" xfId="0" applyNumberFormat="1" applyFont="1" applyFill="1" applyBorder="1"/>
    <xf numFmtId="2" fontId="3" fillId="3" borderId="1" xfId="0" applyNumberFormat="1" applyFont="1" applyFill="1" applyBorder="1"/>
    <xf numFmtId="0" fontId="3" fillId="3" borderId="1" xfId="0" applyFont="1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0" fontId="4" fillId="7" borderId="0" xfId="0" applyFont="1" applyFill="1"/>
    <xf numFmtId="0" fontId="3" fillId="7" borderId="0" xfId="0" applyFont="1" applyFill="1"/>
    <xf numFmtId="0" fontId="3" fillId="6" borderId="1" xfId="0" applyFont="1" applyFill="1" applyBorder="1"/>
    <xf numFmtId="0" fontId="3" fillId="6" borderId="1" xfId="0" applyFont="1" applyFill="1" applyBorder="1" applyAlignment="1">
      <alignment horizontal="left"/>
    </xf>
    <xf numFmtId="1" fontId="3" fillId="6" borderId="1" xfId="0" applyNumberFormat="1" applyFont="1" applyFill="1" applyBorder="1"/>
    <xf numFmtId="0" fontId="6" fillId="0" borderId="0" xfId="0" applyFont="1" applyAlignment="1">
      <alignment horizontal="justify" vertical="center"/>
    </xf>
    <xf numFmtId="0" fontId="4" fillId="3" borderId="1" xfId="0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0" fontId="4" fillId="7" borderId="1" xfId="0" applyFont="1" applyFill="1" applyBorder="1" applyProtection="1">
      <protection locked="0"/>
    </xf>
    <xf numFmtId="0" fontId="4" fillId="8" borderId="1" xfId="0" applyFont="1" applyFill="1" applyBorder="1" applyProtection="1">
      <protection locked="0"/>
    </xf>
    <xf numFmtId="0" fontId="0" fillId="7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>
                <a:latin typeface="Helvetica" pitchFamily="2" charset="0"/>
              </a:rPr>
              <a:t>Wahlkreis 1: Stimmanteil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6349014234145044"/>
          <c:y val="0.19716917544152388"/>
          <c:w val="0.29601920824831884"/>
          <c:h val="0.53832486585226624"/>
        </c:manualLayout>
      </c:layout>
      <c:pieChart>
        <c:varyColors val="1"/>
        <c:ser>
          <c:idx val="0"/>
          <c:order val="0"/>
          <c:tx>
            <c:strRef>
              <c:f>PPT!$F$6</c:f>
              <c:strCache>
                <c:ptCount val="1"/>
                <c:pt idx="0">
                  <c:v>Stimmanteil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5D0-D54B-99FF-6AC009CACB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D0-D54B-99FF-6AC009CACBD4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D0-D54B-99FF-6AC009CACBD4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5D0-D54B-99FF-6AC009CACB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PPT!$B$7:$B$10</c:f>
              <c:strCache>
                <c:ptCount val="4"/>
                <c:pt idx="0">
                  <c:v>Die Bildungsorientierten</c:v>
                </c:pt>
                <c:pt idx="1">
                  <c:v>Die Ökologischen</c:v>
                </c:pt>
                <c:pt idx="2">
                  <c:v>Die Sichern</c:v>
                </c:pt>
                <c:pt idx="3">
                  <c:v>Die Zukunftsgerichteten</c:v>
                </c:pt>
              </c:strCache>
            </c:strRef>
          </c:cat>
          <c:val>
            <c:numRef>
              <c:f>PPT!$F$7:$F$10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0-D54B-99FF-6AC009CACB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059176133962742"/>
          <c:y val="0.75347938823364102"/>
          <c:w val="0.73084079572381644"/>
          <c:h val="0.22658274835959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>
                <a:latin typeface="Helvetica" pitchFamily="2" charset="0"/>
              </a:rPr>
              <a:t>Wahlkreis 2: Stimmanteil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6349014234145044"/>
          <c:y val="0.19716917544152388"/>
          <c:w val="0.29601920824831884"/>
          <c:h val="0.53832486585226624"/>
        </c:manualLayout>
      </c:layout>
      <c:pieChart>
        <c:varyColors val="1"/>
        <c:ser>
          <c:idx val="0"/>
          <c:order val="0"/>
          <c:tx>
            <c:strRef>
              <c:f>PPT!$F$16</c:f>
              <c:strCache>
                <c:ptCount val="1"/>
                <c:pt idx="0">
                  <c:v>Stimmanteil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0F-2045-91C0-FC70E138A7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0F-2045-91C0-FC70E138A7DF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0F-2045-91C0-FC70E138A7DF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0F-2045-91C0-FC70E138A7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PPT!$B$17:$B$20</c:f>
              <c:strCache>
                <c:ptCount val="4"/>
                <c:pt idx="0">
                  <c:v>Die Bildungsorientierten</c:v>
                </c:pt>
                <c:pt idx="1">
                  <c:v>Die Ökologischen</c:v>
                </c:pt>
                <c:pt idx="2">
                  <c:v>Die Sichern</c:v>
                </c:pt>
                <c:pt idx="3">
                  <c:v>Die Zukunftsgerichteten</c:v>
                </c:pt>
              </c:strCache>
            </c:strRef>
          </c:cat>
          <c:val>
            <c:numRef>
              <c:f>PPT!$F$17:$F$20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0F-2045-91C0-FC70E138A7D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51621804584765"/>
          <c:y val="0.75347922047173377"/>
          <c:w val="0.80644146782983683"/>
          <c:h val="0.22292810236955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>
                <a:latin typeface="Helvetica" pitchFamily="2" charset="0"/>
              </a:rPr>
              <a:t>Wahlkreis 3: Stimmanteil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6349014234145044"/>
          <c:y val="0.19716917544152388"/>
          <c:w val="0.29601920824831884"/>
          <c:h val="0.53832486585226624"/>
        </c:manualLayout>
      </c:layout>
      <c:pieChart>
        <c:varyColors val="1"/>
        <c:ser>
          <c:idx val="0"/>
          <c:order val="0"/>
          <c:tx>
            <c:strRef>
              <c:f>PPT!$F$26</c:f>
              <c:strCache>
                <c:ptCount val="1"/>
                <c:pt idx="0">
                  <c:v>Stimmanteil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21-994A-9D78-56C254B77D0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21-994A-9D78-56C254B77D0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21-994A-9D78-56C254B77D0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21-994A-9D78-56C254B77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PPT!$B$27:$B$30</c:f>
              <c:strCache>
                <c:ptCount val="4"/>
                <c:pt idx="0">
                  <c:v>Die Bildungsorientierten</c:v>
                </c:pt>
                <c:pt idx="1">
                  <c:v>Die Ökologischen</c:v>
                </c:pt>
                <c:pt idx="2">
                  <c:v>Die Sichern</c:v>
                </c:pt>
                <c:pt idx="3">
                  <c:v>Die Zukunftsgerichteten</c:v>
                </c:pt>
              </c:strCache>
            </c:strRef>
          </c:cat>
          <c:val>
            <c:numRef>
              <c:f>PPT!$F$27:$F$30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21-994A-9D78-56C254B77D0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51621804584765"/>
          <c:y val="0.75347922047173377"/>
          <c:w val="0.80644146782983683"/>
          <c:h val="0.22292810236955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>
                <a:latin typeface="Helvetica" pitchFamily="2" charset="0"/>
              </a:rPr>
              <a:t>Schweiz: Stimmanteil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6349014234145044"/>
          <c:y val="0.19716917544152388"/>
          <c:w val="0.29601920824831884"/>
          <c:h val="0.53832486585226624"/>
        </c:manualLayout>
      </c:layout>
      <c:pieChart>
        <c:varyColors val="1"/>
        <c:ser>
          <c:idx val="0"/>
          <c:order val="0"/>
          <c:tx>
            <c:strRef>
              <c:f>PPT!$E$39</c:f>
              <c:strCache>
                <c:ptCount val="1"/>
                <c:pt idx="0">
                  <c:v>Stimmanteil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9-2F40-89E4-D865435364C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9-2F40-89E4-D865435364C4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9-2F40-89E4-D865435364C4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9-2F40-89E4-D865435364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PPT!$B$40:$B$43</c:f>
              <c:strCache>
                <c:ptCount val="4"/>
                <c:pt idx="0">
                  <c:v>Die Bildungsorientierten</c:v>
                </c:pt>
                <c:pt idx="1">
                  <c:v>Die Ökologischen</c:v>
                </c:pt>
                <c:pt idx="2">
                  <c:v>Die Sichern</c:v>
                </c:pt>
                <c:pt idx="3">
                  <c:v>Die Zukunftsgerichteten</c:v>
                </c:pt>
              </c:strCache>
            </c:strRef>
          </c:cat>
          <c:val>
            <c:numRef>
              <c:f>PPT!$E$40:$E$43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9-2F40-89E4-D865435364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51621804584765"/>
          <c:y val="0.75347922047173377"/>
          <c:w val="0.80644146782983683"/>
          <c:h val="0.22292810236955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385</xdr:colOff>
      <xdr:row>3</xdr:row>
      <xdr:rowOff>1</xdr:rowOff>
    </xdr:from>
    <xdr:to>
      <xdr:col>15</xdr:col>
      <xdr:colOff>824345</xdr:colOff>
      <xdr:row>12</xdr:row>
      <xdr:rowOff>8466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AAE84F0-A1F6-EF45-B98D-C37843707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385</xdr:colOff>
      <xdr:row>13</xdr:row>
      <xdr:rowOff>2</xdr:rowOff>
    </xdr:from>
    <xdr:to>
      <xdr:col>16</xdr:col>
      <xdr:colOff>16934</xdr:colOff>
      <xdr:row>22</xdr:row>
      <xdr:rowOff>8467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349EDCCB-2E27-B849-B72B-FCEE90584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14041</xdr:colOff>
      <xdr:row>24</xdr:row>
      <xdr:rowOff>3</xdr:rowOff>
    </xdr:from>
    <xdr:to>
      <xdr:col>16</xdr:col>
      <xdr:colOff>30590</xdr:colOff>
      <xdr:row>32</xdr:row>
      <xdr:rowOff>213306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99D11CA3-816E-2942-A93F-51568C7D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8852</xdr:colOff>
      <xdr:row>34</xdr:row>
      <xdr:rowOff>1</xdr:rowOff>
    </xdr:from>
    <xdr:to>
      <xdr:col>16</xdr:col>
      <xdr:colOff>25401</xdr:colOff>
      <xdr:row>42</xdr:row>
      <xdr:rowOff>118532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FB7C1119-C97B-6D49-81F1-416B65B73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anie Wirth" id="{0BDECB33-5FCF-4554-9EC1-4B17ECDDE3C8}" userId="S::fanie.wirth@dsj.ch::e9efd482-ce3b-4324-a0d1-30c4635ee799" providerId="AD"/>
  <person displayName="Weronika Nowak" id="{BEA51F6F-32AB-4F1A-AB71-A20F5E3FD793}" userId="S::weronika.nowak@dsj.ch::ab4af76d-759e-4938-a8d3-8f95982b3fed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6" dT="2023-08-02T15:03:08.45" personId="{BEA51F6F-32AB-4F1A-AB71-A20F5E3FD793}" id="{2A453E98-F404-4782-B0D3-304517755583}">
    <text>Sollte das nicht jeweils 4 sein?</text>
  </threadedComment>
  <threadedComment ref="D26" dT="2023-08-02T15:07:38.40" personId="{0BDECB33-5FCF-4554-9EC1-4B17ECDDE3C8}" id="{172D3C4A-FD27-4E9D-A49F-3CB80517A9F3}" parentId="{2A453E98-F404-4782-B0D3-304517755583}">
    <text xml:space="preserve">Nein, es gibt ja nur 12 Sitze zu verteilen. </text>
  </threadedComment>
  <threadedComment ref="H26" dT="2023-08-02T15:03:26.22" personId="{BEA51F6F-32AB-4F1A-AB71-A20F5E3FD793}" id="{F2252F34-9D75-4FA1-873C-F7D0B8C84DF1}">
    <text>Same here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EFA5-8047-EF41-8E20-C87B893F3DEC}">
  <dimension ref="A1:X50"/>
  <sheetViews>
    <sheetView tabSelected="1" zoomScale="159" zoomScaleNormal="100" workbookViewId="0">
      <selection activeCell="B24" sqref="B24"/>
    </sheetView>
  </sheetViews>
  <sheetFormatPr baseColWidth="10" defaultColWidth="11" defaultRowHeight="15.5" x14ac:dyDescent="0.35"/>
  <cols>
    <col min="1" max="1" width="6.5" customWidth="1"/>
    <col min="2" max="2" width="27.33203125" customWidth="1"/>
    <col min="3" max="3" width="15" customWidth="1"/>
    <col min="4" max="4" width="15.58203125" customWidth="1"/>
    <col min="5" max="5" width="19.58203125" customWidth="1"/>
    <col min="6" max="6" width="11.58203125" customWidth="1"/>
    <col min="7" max="7" width="12.5" customWidth="1"/>
    <col min="8" max="8" width="14.58203125" customWidth="1"/>
    <col min="9" max="9" width="12.58203125" customWidth="1"/>
    <col min="10" max="10" width="11.58203125" bestFit="1" customWidth="1"/>
    <col min="11" max="12" width="5" customWidth="1"/>
  </cols>
  <sheetData>
    <row r="1" spans="1:24" ht="25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2.5" x14ac:dyDescent="0.45">
      <c r="A2" s="4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0.25" customHeight="1" x14ac:dyDescent="0.35">
      <c r="A3" s="6"/>
      <c r="B3" s="6"/>
      <c r="C3" s="6"/>
      <c r="D3" s="6"/>
      <c r="E3" s="6"/>
      <c r="F3" s="6"/>
      <c r="G3" s="6"/>
      <c r="H3" s="6"/>
      <c r="I3" s="4"/>
      <c r="J3" s="6"/>
      <c r="K3" s="6"/>
      <c r="L3" s="6"/>
      <c r="M3" s="7"/>
      <c r="N3" s="7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35">
      <c r="A4" s="4"/>
      <c r="B4" s="8" t="s">
        <v>17</v>
      </c>
      <c r="C4" s="52" t="s">
        <v>1</v>
      </c>
      <c r="D4" s="52"/>
      <c r="E4" s="9">
        <v>2</v>
      </c>
      <c r="F4" s="5"/>
      <c r="G4" s="4"/>
      <c r="H4" s="4"/>
      <c r="I4" s="4"/>
      <c r="J4" s="6"/>
      <c r="K4" s="6"/>
      <c r="L4" s="6"/>
      <c r="M4" s="7"/>
      <c r="N4" s="7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0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35">
      <c r="A6" s="4"/>
      <c r="B6" s="11" t="s">
        <v>2</v>
      </c>
      <c r="C6" s="11"/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4"/>
      <c r="L6" s="4"/>
      <c r="M6" s="10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4"/>
      <c r="B7" s="45" t="s">
        <v>10</v>
      </c>
      <c r="C7" s="1"/>
      <c r="D7" s="13">
        <f>H7+J7</f>
        <v>0</v>
      </c>
      <c r="E7" s="2">
        <v>10</v>
      </c>
      <c r="F7" s="15">
        <f>1/SUM(E$7:E$10)*E7</f>
        <v>0.25</v>
      </c>
      <c r="G7" s="16">
        <f>$E$4*F7</f>
        <v>0.5</v>
      </c>
      <c r="H7" s="17">
        <f>ROUNDDOWN(G7,0)</f>
        <v>0</v>
      </c>
      <c r="I7" s="16">
        <f>MOD(G7, 1)+0.0000001</f>
        <v>0.50000009999999995</v>
      </c>
      <c r="J7" s="17">
        <f>IF(I7&gt;0.0001,IF(H12&gt;=1, IF(LARGE(I7:I10, 1)=I7, 1, 0), 0)+IF(H12&gt;=2, IF(LARGE(I7:I10, 2)=I7, 1, 0), 0)+IF(H12&gt;=3, IF(LARGE(I7:I10, 3)=I7, 1, 0), 0),0)</f>
        <v>0</v>
      </c>
      <c r="K7" s="4"/>
      <c r="L7" s="4"/>
      <c r="M7" s="10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35">
      <c r="A8" s="4"/>
      <c r="B8" s="46" t="s">
        <v>11</v>
      </c>
      <c r="C8" s="1"/>
      <c r="D8" s="19">
        <f t="shared" ref="D8:D10" si="0">H8+J8</f>
        <v>0</v>
      </c>
      <c r="E8" s="2">
        <v>10</v>
      </c>
      <c r="F8" s="20">
        <f t="shared" ref="F8:F10" si="1">1/SUM(E$7:E$10)*E8</f>
        <v>0.25</v>
      </c>
      <c r="G8" s="21">
        <f t="shared" ref="G8:G10" si="2">$E$4*F8</f>
        <v>0.5</v>
      </c>
      <c r="H8" s="22">
        <f t="shared" ref="H8:H10" si="3">ROUNDDOWN(G8,0)</f>
        <v>0</v>
      </c>
      <c r="I8" s="21">
        <f>MOD(G8, 1)+0.0000002</f>
        <v>0.50000020000000001</v>
      </c>
      <c r="J8" s="22">
        <f>IF(I8&gt;0.0001,IF(H12&gt;=1, IF(LARGE(I7:I10, 1)=I8, 1, 0), 0)+IF(H12&gt;=2, IF(LARGE(I7:I10, 2)=I8, 1, 0), 0)+IF(H12&gt;=3, IF(LARGE(I7:I10, 3)=I8, 1, 0), 0),0)</f>
        <v>0</v>
      </c>
      <c r="K8" s="4"/>
      <c r="L8" s="4"/>
      <c r="M8" s="10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x14ac:dyDescent="0.35">
      <c r="A9" s="4"/>
      <c r="B9" s="47" t="s">
        <v>12</v>
      </c>
      <c r="C9" s="1"/>
      <c r="D9" s="24">
        <f t="shared" si="0"/>
        <v>1</v>
      </c>
      <c r="E9" s="2">
        <v>10</v>
      </c>
      <c r="F9" s="25">
        <f t="shared" si="1"/>
        <v>0.25</v>
      </c>
      <c r="G9" s="26">
        <f t="shared" si="2"/>
        <v>0.5</v>
      </c>
      <c r="H9" s="27">
        <f t="shared" si="3"/>
        <v>0</v>
      </c>
      <c r="I9" s="26">
        <f>MOD(G9, 1)+0.0000003</f>
        <v>0.50000029999999995</v>
      </c>
      <c r="J9" s="27">
        <f>IF(I9&gt;0.0001,IF(H12&gt;=1, IF(LARGE(I7:I10, 1)=I9, 1, 0), 0)+IF(H12&gt;=2, IF(LARGE(I7:I10, 2)=I9, 1, 0), 0)+IF(H12&gt;=3, IF(LARGE(I7:I10, 3)=I9, 1, 0), 0),0)</f>
        <v>1</v>
      </c>
      <c r="K9" s="4"/>
      <c r="L9" s="4"/>
      <c r="M9" s="10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35">
      <c r="A10" s="4"/>
      <c r="B10" s="48" t="s">
        <v>13</v>
      </c>
      <c r="C10" s="1"/>
      <c r="D10" s="29">
        <f t="shared" si="0"/>
        <v>1</v>
      </c>
      <c r="E10" s="2">
        <v>10</v>
      </c>
      <c r="F10" s="30">
        <f t="shared" si="1"/>
        <v>0.25</v>
      </c>
      <c r="G10" s="31">
        <f t="shared" si="2"/>
        <v>0.5</v>
      </c>
      <c r="H10" s="32">
        <f t="shared" si="3"/>
        <v>0</v>
      </c>
      <c r="I10" s="31">
        <f>MOD(G10, 1)+0.0000004</f>
        <v>0.50000040000000001</v>
      </c>
      <c r="J10" s="32">
        <f>IF(I10&gt;0.0001,IF(H12&gt;=1, IF(LARGE(I7:I10, 1)=I10, 1, 0), 0)+IF(H12&gt;=2, IF(LARGE(I7:I10, 2)=I10, 1, 0), 0)+IF(H12&gt;=3, IF(LARGE(I7:I10, 3)=I10, 1, 0), 0),0)</f>
        <v>1</v>
      </c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35">
      <c r="A12" s="6"/>
      <c r="B12" s="6"/>
      <c r="C12" s="6"/>
      <c r="D12" s="6"/>
      <c r="E12" s="6"/>
      <c r="F12" s="50" t="s">
        <v>14</v>
      </c>
      <c r="G12" s="50"/>
      <c r="H12" s="33">
        <f>E4-SUM(H7:H10)</f>
        <v>2</v>
      </c>
      <c r="I12" s="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25" customHeight="1" x14ac:dyDescent="0.35">
      <c r="A13" s="6"/>
      <c r="B13" s="6"/>
      <c r="C13" s="6"/>
      <c r="D13" s="6"/>
      <c r="E13" s="6"/>
      <c r="F13" s="6"/>
      <c r="G13" s="6"/>
      <c r="H13" s="6"/>
      <c r="I13" s="4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35">
      <c r="A14" s="4"/>
      <c r="B14" s="8" t="s">
        <v>18</v>
      </c>
      <c r="C14" s="52" t="s">
        <v>1</v>
      </c>
      <c r="D14" s="52"/>
      <c r="E14" s="9">
        <v>2</v>
      </c>
      <c r="F14" s="5"/>
      <c r="G14" s="4"/>
      <c r="H14" s="4"/>
      <c r="I14" s="4"/>
      <c r="J14" s="6"/>
      <c r="K14" s="6"/>
      <c r="L14" s="6"/>
      <c r="M14" s="7"/>
      <c r="N14" s="7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7"/>
      <c r="N15" s="7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35">
      <c r="A16" s="4"/>
      <c r="B16" s="11" t="s">
        <v>2</v>
      </c>
      <c r="C16" s="11"/>
      <c r="D16" s="11" t="s">
        <v>3</v>
      </c>
      <c r="E16" s="11" t="s">
        <v>4</v>
      </c>
      <c r="F16" s="11" t="s">
        <v>5</v>
      </c>
      <c r="G16" s="11" t="s">
        <v>6</v>
      </c>
      <c r="H16" s="11" t="s">
        <v>7</v>
      </c>
      <c r="I16" s="11" t="s">
        <v>8</v>
      </c>
      <c r="J16" s="11" t="s">
        <v>9</v>
      </c>
      <c r="K16" s="4"/>
      <c r="L16" s="4"/>
      <c r="M16" s="10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35">
      <c r="A17" s="4"/>
      <c r="B17" s="45" t="s">
        <v>10</v>
      </c>
      <c r="C17" s="1"/>
      <c r="D17" s="13">
        <f>H17+J17</f>
        <v>1</v>
      </c>
      <c r="E17" s="2">
        <v>10</v>
      </c>
      <c r="F17" s="34">
        <f>1/SUM(E$17:E$20)*E17</f>
        <v>0.25</v>
      </c>
      <c r="G17" s="35">
        <f>$E$14*F17</f>
        <v>0.5</v>
      </c>
      <c r="H17" s="36">
        <f>ROUNDDOWN(G17,0)</f>
        <v>0</v>
      </c>
      <c r="I17" s="35">
        <f>MOD(G17, 1)+0.0000004</f>
        <v>0.50000040000000001</v>
      </c>
      <c r="J17" s="36">
        <f>IF(I17&gt;0.0001,IF(H22&gt;=1, IF(LARGE(I17:I20, 1)=I17, 1, 0), 0)+IF(H22&gt;=2, IF(LARGE(I17:I20, 2)=I17, 1, 0), 0)+IF(H22&gt;=3, IF(LARGE(I17:I20, 3)=I17, 1, 0), 0),0)</f>
        <v>1</v>
      </c>
      <c r="K17" s="4"/>
      <c r="L17" s="4"/>
      <c r="M17" s="10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35">
      <c r="A18" s="4"/>
      <c r="B18" s="46" t="s">
        <v>11</v>
      </c>
      <c r="C18" s="1"/>
      <c r="D18" s="19">
        <f t="shared" ref="D18:D20" si="4">H18+J18</f>
        <v>0</v>
      </c>
      <c r="E18" s="2">
        <v>10</v>
      </c>
      <c r="F18" s="20">
        <f>1/SUM(E$17:E$20)*E18</f>
        <v>0.25</v>
      </c>
      <c r="G18" s="21">
        <f t="shared" ref="G18:G20" si="5">$E$14*F18</f>
        <v>0.5</v>
      </c>
      <c r="H18" s="22">
        <f t="shared" ref="H18:H20" si="6">ROUNDDOWN(G18,0)</f>
        <v>0</v>
      </c>
      <c r="I18" s="21">
        <f>MOD(G18, 1)+0.0000001</f>
        <v>0.50000009999999995</v>
      </c>
      <c r="J18" s="22">
        <f>IF(I18&gt;0.0001,IF(H22&gt;=1, IF(LARGE(I17:I20, 1)=I18, 1, 0), 0)+IF(H22&gt;=2, IF(LARGE(I17:I20, 2)=I18, 1, 0), 0)+IF(H22&gt;=3, IF(LARGE(I17:I20, 3)=I18, 1, 0), 0),0)</f>
        <v>0</v>
      </c>
      <c r="K18" s="4"/>
      <c r="L18" s="4"/>
      <c r="M18" s="10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35">
      <c r="A19" s="4"/>
      <c r="B19" s="47" t="s">
        <v>12</v>
      </c>
      <c r="C19" s="3"/>
      <c r="D19" s="24">
        <f t="shared" si="4"/>
        <v>0</v>
      </c>
      <c r="E19" s="2">
        <v>10</v>
      </c>
      <c r="F19" s="25">
        <f>1/SUM(E$17:E$20)*E19</f>
        <v>0.25</v>
      </c>
      <c r="G19" s="26">
        <f t="shared" si="5"/>
        <v>0.5</v>
      </c>
      <c r="H19" s="27">
        <f t="shared" si="6"/>
        <v>0</v>
      </c>
      <c r="I19" s="26">
        <f>MOD(G19, 1)+0.0000002</f>
        <v>0.50000020000000001</v>
      </c>
      <c r="J19" s="27">
        <f>IF(I19&gt;0.0001,IF(H22&gt;=1, IF(LARGE(I17:I20, 1)=I19, 1, 0), 0)+IF(H22&gt;=2, IF(LARGE(I17:I20, 2)=I19, 1, 0), 0)+IF(H22&gt;=3, IF(LARGE(I17:I20, 3)=I19, 1, 0), 0),0)</f>
        <v>0</v>
      </c>
      <c r="K19" s="4"/>
      <c r="L19" s="4"/>
      <c r="M19" s="10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35">
      <c r="A20" s="4"/>
      <c r="B20" s="48" t="s">
        <v>13</v>
      </c>
      <c r="C20" s="1"/>
      <c r="D20" s="29">
        <f t="shared" si="4"/>
        <v>1</v>
      </c>
      <c r="E20" s="2">
        <v>10</v>
      </c>
      <c r="F20" s="30">
        <f>1/SUM(E$17:E$20)*E20</f>
        <v>0.25</v>
      </c>
      <c r="G20" s="31">
        <f t="shared" si="5"/>
        <v>0.5</v>
      </c>
      <c r="H20" s="32">
        <f t="shared" si="6"/>
        <v>0</v>
      </c>
      <c r="I20" s="31">
        <f>MOD(G20, 1)+0.0000003</f>
        <v>0.50000029999999995</v>
      </c>
      <c r="J20" s="32">
        <f>IF(I20&gt;0.0001,IF(H22&gt;=1, IF(LARGE(I17:I20, 1)=I20, 1, 0), 0)+IF(H22&gt;=2, IF(LARGE(I17:I20, 2)=I20, 1, 0), 0)+IF(H22&gt;=3, IF(LARGE(I17:I20, 3)=I20, 1, 0), 0),0)</f>
        <v>1</v>
      </c>
      <c r="K20" s="4"/>
      <c r="L20" s="4"/>
      <c r="M20" s="10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6" customHeight="1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0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35">
      <c r="A22" s="6"/>
      <c r="B22" s="6"/>
      <c r="C22" s="6"/>
      <c r="D22" s="6"/>
      <c r="E22" s="6"/>
      <c r="F22" s="50" t="s">
        <v>14</v>
      </c>
      <c r="G22" s="50"/>
      <c r="H22" s="33">
        <f>E14-SUM(H17:H20)</f>
        <v>2</v>
      </c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25" customHeight="1" x14ac:dyDescent="0.35">
      <c r="A23" s="6"/>
      <c r="B23" s="6"/>
      <c r="C23" s="6"/>
      <c r="D23" s="6"/>
      <c r="E23" s="6"/>
      <c r="F23" s="6"/>
      <c r="G23" s="6"/>
      <c r="H23" s="6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35">
      <c r="A24" s="4"/>
      <c r="B24" s="8" t="s">
        <v>19</v>
      </c>
      <c r="C24" s="52" t="s">
        <v>1</v>
      </c>
      <c r="D24" s="52"/>
      <c r="E24" s="9">
        <v>16</v>
      </c>
      <c r="F24" s="5"/>
      <c r="G24" s="4"/>
      <c r="H24" s="4"/>
      <c r="I24" s="4"/>
      <c r="J24" s="6"/>
      <c r="K24" s="6"/>
      <c r="L24" s="6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35">
      <c r="A26" s="4"/>
      <c r="B26" s="11" t="s">
        <v>2</v>
      </c>
      <c r="C26" s="11"/>
      <c r="D26" s="11" t="s">
        <v>3</v>
      </c>
      <c r="E26" s="11" t="s">
        <v>4</v>
      </c>
      <c r="F26" s="11" t="s">
        <v>5</v>
      </c>
      <c r="G26" s="11" t="s">
        <v>6</v>
      </c>
      <c r="H26" s="11" t="s">
        <v>7</v>
      </c>
      <c r="I26" s="11" t="s">
        <v>8</v>
      </c>
      <c r="J26" s="11" t="s">
        <v>9</v>
      </c>
      <c r="K26" s="4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35">
      <c r="A27" s="4"/>
      <c r="B27" s="45" t="s">
        <v>10</v>
      </c>
      <c r="C27" s="1"/>
      <c r="D27" s="13">
        <f>H27+J27</f>
        <v>4</v>
      </c>
      <c r="E27" s="14">
        <v>10</v>
      </c>
      <c r="F27" s="34">
        <f>1/SUM(E$27:E$30)*E27</f>
        <v>0.25</v>
      </c>
      <c r="G27" s="35">
        <f>$E$24*F27</f>
        <v>4</v>
      </c>
      <c r="H27" s="36">
        <f>ROUNDDOWN(G27,0)</f>
        <v>4</v>
      </c>
      <c r="I27" s="35">
        <f>MOD(G27, 1)</f>
        <v>0</v>
      </c>
      <c r="J27" s="36">
        <f>IF(I27&gt;0.0001,IF(H32&gt;=1, IF(LARGE(I27:I30, 1)=I27, 1, 0), 0)+IF(H32&gt;=2, IF(LARGE(I27:I30, 2)=I27, 1, 0), 0)+IF(H32&gt;=3, IF(LARGE(I27:I30, 3)=I27, 1, 0), 0),0)</f>
        <v>0</v>
      </c>
      <c r="K27" s="4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35">
      <c r="A28" s="4"/>
      <c r="B28" s="46" t="s">
        <v>11</v>
      </c>
      <c r="C28" s="1"/>
      <c r="D28" s="19">
        <f t="shared" ref="D28:D29" si="7">H28+J28</f>
        <v>4</v>
      </c>
      <c r="E28" s="14">
        <v>10</v>
      </c>
      <c r="F28" s="20">
        <f>1/SUM(E$27:E$30)*E28</f>
        <v>0.25</v>
      </c>
      <c r="G28" s="21">
        <f t="shared" ref="G28:G30" si="8">$E$24*F28</f>
        <v>4</v>
      </c>
      <c r="H28" s="22">
        <f t="shared" ref="H28:H30" si="9">ROUNDDOWN(G28,0)</f>
        <v>4</v>
      </c>
      <c r="I28" s="21">
        <f>MOD(G28, 1)</f>
        <v>0</v>
      </c>
      <c r="J28" s="22">
        <f>IF(I28&gt;0.0001,IF(H32&gt;=1, IF(LARGE(I27:I30, 1)=I28, 1, 0), 0)+IF(H32&gt;=2, IF(LARGE(I27:I30, 2)=I28, 1, 0), 0)+IF(H32&gt;=3, IF(LARGE(I27:I30, 3)=I28, 1, 0), 0),0)</f>
        <v>0</v>
      </c>
      <c r="K28" s="4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35">
      <c r="A29" s="4"/>
      <c r="B29" s="47" t="s">
        <v>12</v>
      </c>
      <c r="C29" s="1"/>
      <c r="D29" s="24">
        <f t="shared" si="7"/>
        <v>4</v>
      </c>
      <c r="E29" s="14">
        <v>10</v>
      </c>
      <c r="F29" s="25">
        <f>1/SUM(E$27:E$30)*E29</f>
        <v>0.25</v>
      </c>
      <c r="G29" s="26">
        <f t="shared" si="8"/>
        <v>4</v>
      </c>
      <c r="H29" s="27">
        <f t="shared" si="9"/>
        <v>4</v>
      </c>
      <c r="I29" s="26">
        <f>MOD(G29, 1)</f>
        <v>0</v>
      </c>
      <c r="J29" s="27">
        <f>IF(I29&gt;0.0001,IF(H32&gt;=1, IF(LARGE(I27:I30, 1)=I29, 1, 0), 0)+IF(H32&gt;=2, IF(LARGE(I27:I30, 2)=I29, 1, 0), 0)+IF(H32&gt;=3, IF(LARGE(I27:I30, 3)=I29, 1, 0), 0),0)</f>
        <v>0</v>
      </c>
      <c r="K29" s="4"/>
      <c r="L29" s="4"/>
      <c r="M29" s="7"/>
      <c r="N29" s="7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35">
      <c r="A30" s="4"/>
      <c r="B30" s="48" t="s">
        <v>13</v>
      </c>
      <c r="C30" s="1"/>
      <c r="D30" s="29">
        <f>H30+J30</f>
        <v>4</v>
      </c>
      <c r="E30" s="14">
        <v>10</v>
      </c>
      <c r="F30" s="30">
        <f>1/SUM(E$27:E$30)*E30</f>
        <v>0.25</v>
      </c>
      <c r="G30" s="31">
        <f t="shared" si="8"/>
        <v>4</v>
      </c>
      <c r="H30" s="32">
        <f t="shared" si="9"/>
        <v>4</v>
      </c>
      <c r="I30" s="31">
        <f>MOD(G30, 1)</f>
        <v>0</v>
      </c>
      <c r="J30" s="32">
        <f>IF(I30&gt;0.0001,IF(H32&gt;=1, IF(LARGE(I27:I30, 1)=I30, 1, 0), 0)+IF(H32&gt;=2, IF(LARGE(I27:I30, 2)=I30, 1, 0), 0)+IF(H32&gt;=3, IF(LARGE(I27:I30, 3)=I30, 1, 0), 0),0)</f>
        <v>0</v>
      </c>
      <c r="K30" s="4"/>
      <c r="L30" s="4"/>
      <c r="M30" s="10"/>
      <c r="N30" s="10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10"/>
      <c r="N31" s="10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35">
      <c r="A32" s="6"/>
      <c r="B32" s="6"/>
      <c r="C32" s="6"/>
      <c r="D32" s="6"/>
      <c r="E32" s="6"/>
      <c r="F32" s="50" t="s">
        <v>14</v>
      </c>
      <c r="G32" s="50"/>
      <c r="H32" s="33">
        <f>E24-SUM(H27:H30)</f>
        <v>0</v>
      </c>
      <c r="I32" s="4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25" customHeight="1" x14ac:dyDescent="0.35">
      <c r="A33" s="6"/>
      <c r="B33" s="6"/>
      <c r="C33" s="6"/>
      <c r="D33" s="6"/>
      <c r="E33" s="6"/>
      <c r="F33" s="6"/>
      <c r="G33" s="6"/>
      <c r="H33" s="6"/>
      <c r="I33" s="4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3" customHeight="1" x14ac:dyDescent="0.35">
      <c r="A34" s="37"/>
      <c r="B34" s="37"/>
      <c r="C34" s="37"/>
      <c r="D34" s="37"/>
      <c r="E34" s="37"/>
      <c r="F34" s="37"/>
      <c r="G34" s="37"/>
      <c r="H34" s="37"/>
      <c r="I34" s="37"/>
      <c r="J34" s="49"/>
      <c r="K34" s="49"/>
      <c r="L34" s="38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22.5" x14ac:dyDescent="0.45">
      <c r="A35" s="37"/>
      <c r="B35" s="53" t="s">
        <v>15</v>
      </c>
      <c r="C35" s="53"/>
      <c r="D35" s="53"/>
      <c r="E35" s="53"/>
      <c r="F35" s="53"/>
      <c r="G35" s="53"/>
      <c r="H35" s="53"/>
      <c r="I35" s="53"/>
      <c r="J35" s="49"/>
      <c r="K35" s="49"/>
      <c r="L35" s="38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x14ac:dyDescent="0.35">
      <c r="A36" s="37"/>
      <c r="B36" s="39"/>
      <c r="C36" s="39"/>
      <c r="D36" s="39"/>
      <c r="E36" s="39"/>
      <c r="F36" s="39"/>
      <c r="G36" s="40"/>
      <c r="H36" s="39"/>
      <c r="I36" s="39"/>
      <c r="J36" s="49"/>
      <c r="K36" s="49"/>
      <c r="L36" s="38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x14ac:dyDescent="0.35">
      <c r="A37" s="37"/>
      <c r="B37" s="41" t="s">
        <v>1</v>
      </c>
      <c r="C37" s="41">
        <v>20</v>
      </c>
      <c r="D37" s="40"/>
      <c r="E37" s="40"/>
      <c r="F37" s="40"/>
      <c r="G37" s="40"/>
      <c r="H37" s="40"/>
      <c r="I37" s="40"/>
      <c r="J37" s="49"/>
      <c r="K37" s="49"/>
      <c r="L37" s="38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x14ac:dyDescent="0.35">
      <c r="A38" s="37"/>
      <c r="B38" s="40"/>
      <c r="C38" s="40"/>
      <c r="D38" s="40"/>
      <c r="E38" s="40"/>
      <c r="F38" s="40"/>
      <c r="G38" s="40"/>
      <c r="H38" s="40"/>
      <c r="I38" s="40"/>
      <c r="J38" s="49"/>
      <c r="K38" s="49"/>
      <c r="L38" s="38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x14ac:dyDescent="0.35">
      <c r="A39" s="37"/>
      <c r="B39" s="41" t="s">
        <v>2</v>
      </c>
      <c r="C39" s="41" t="s">
        <v>16</v>
      </c>
      <c r="D39" s="41" t="s">
        <v>3</v>
      </c>
      <c r="E39" s="41" t="s">
        <v>5</v>
      </c>
      <c r="F39" s="41" t="s">
        <v>6</v>
      </c>
      <c r="G39" s="41" t="s">
        <v>7</v>
      </c>
      <c r="H39" s="41" t="s">
        <v>8</v>
      </c>
      <c r="I39" s="41" t="s">
        <v>9</v>
      </c>
      <c r="J39" s="49"/>
      <c r="K39" s="49"/>
      <c r="L39" s="38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x14ac:dyDescent="0.35">
      <c r="A40" s="37"/>
      <c r="B40" s="12" t="str">
        <f>B7</f>
        <v>Die Bildungsorientierten</v>
      </c>
      <c r="C40" s="13">
        <f t="shared" ref="C40:D43" si="10">C7+C17+C27</f>
        <v>0</v>
      </c>
      <c r="D40" s="13">
        <f t="shared" si="10"/>
        <v>5</v>
      </c>
      <c r="E40" s="34">
        <f>F7*$E$4/$C$37+F17*$E$14/$C$37+F27*$E$24/$C$37</f>
        <v>0.25</v>
      </c>
      <c r="F40" s="35">
        <f>C$37*E40</f>
        <v>5</v>
      </c>
      <c r="G40" s="36">
        <f>ROUNDDOWN(F40,0)</f>
        <v>5</v>
      </c>
      <c r="H40" s="35">
        <f>MOD(F40, 1)+0.0000001</f>
        <v>9.9999999999999995E-8</v>
      </c>
      <c r="I40" s="36">
        <f>IF(H40&gt;0.0001,IF(G45&gt;=1, IF(LARGE(H40:H43, 1)=H40, 1, 0), 0)+IF(G45&gt;=2, IF(LARGE(H40:H43, 2)=H40, 1, 0), 0)+IF(G45&gt;=3, IF(LARGE(H40:H43, 3)=H40, 1, 0), 0),0)</f>
        <v>0</v>
      </c>
      <c r="J40" s="49"/>
      <c r="K40" s="49"/>
      <c r="L40" s="38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1:24" x14ac:dyDescent="0.35">
      <c r="A41" s="37"/>
      <c r="B41" s="18" t="str">
        <f>B8</f>
        <v>Die Ökologischen</v>
      </c>
      <c r="C41" s="19">
        <f t="shared" si="10"/>
        <v>0</v>
      </c>
      <c r="D41" s="19">
        <f t="shared" si="10"/>
        <v>4</v>
      </c>
      <c r="E41" s="34">
        <f t="shared" ref="E41:E43" si="11">F8*$E$4/$C$37+F18*$E$14/$C$37+F28*$E$24/$C$37</f>
        <v>0.25</v>
      </c>
      <c r="F41" s="21">
        <f>C$37*E41</f>
        <v>5</v>
      </c>
      <c r="G41" s="22">
        <f t="shared" ref="G41:G43" si="12">ROUNDDOWN(F41,0)</f>
        <v>5</v>
      </c>
      <c r="H41" s="21">
        <f>MOD(F41, 1)+0.0000002</f>
        <v>1.9999999999999999E-7</v>
      </c>
      <c r="I41" s="22">
        <f>IF(H41&gt;0.0001,IF(G45&gt;=1, IF(LARGE(H40:H43, 1)=H41, 1, 0), 0)+IF(G45&gt;=2, IF(LARGE(H40:H43, 2)=H41, 1, 0), 0)+IF(G45&gt;=3, IF(LARGE(H40:H43, 3)=H41, 1, 0), 0),0)</f>
        <v>0</v>
      </c>
      <c r="J41" s="49"/>
      <c r="K41" s="49"/>
      <c r="L41" s="38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1:24" x14ac:dyDescent="0.35">
      <c r="A42" s="37"/>
      <c r="B42" s="23" t="str">
        <f>B9</f>
        <v>Die Sichern</v>
      </c>
      <c r="C42" s="24">
        <f t="shared" si="10"/>
        <v>0</v>
      </c>
      <c r="D42" s="24">
        <f t="shared" si="10"/>
        <v>5</v>
      </c>
      <c r="E42" s="34">
        <f t="shared" si="11"/>
        <v>0.25</v>
      </c>
      <c r="F42" s="26">
        <f>C$37*E42</f>
        <v>5</v>
      </c>
      <c r="G42" s="27">
        <f t="shared" si="12"/>
        <v>5</v>
      </c>
      <c r="H42" s="26">
        <f>MOD(F42, 1)+0.0000003</f>
        <v>2.9999999999999999E-7</v>
      </c>
      <c r="I42" s="27">
        <f>IF(H42&gt;0.0001,IF(G45&gt;=1, IF(LARGE(H40:H43, 1)=H42, 1, 0), 0)+IF(G45&gt;=2, IF(LARGE(H40:H43, 2)=H42, 1, 0), 0)+IF(G45&gt;=3, IF(LARGE(H40:H43, 3)=H42, 1, 0), 0),0)</f>
        <v>0</v>
      </c>
      <c r="J42" s="49"/>
      <c r="K42" s="49"/>
      <c r="L42" s="38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24" x14ac:dyDescent="0.35">
      <c r="A43" s="37"/>
      <c r="B43" s="28" t="str">
        <f>B10</f>
        <v>Die Zukunftsgerichteten</v>
      </c>
      <c r="C43" s="29">
        <f t="shared" si="10"/>
        <v>0</v>
      </c>
      <c r="D43" s="29">
        <f t="shared" si="10"/>
        <v>6</v>
      </c>
      <c r="E43" s="34">
        <f t="shared" si="11"/>
        <v>0.25</v>
      </c>
      <c r="F43" s="31">
        <f>C$37*E43</f>
        <v>5</v>
      </c>
      <c r="G43" s="32">
        <f t="shared" si="12"/>
        <v>5</v>
      </c>
      <c r="H43" s="31">
        <f>MOD(F43, 1)+0.0000004</f>
        <v>3.9999999999999998E-7</v>
      </c>
      <c r="I43" s="32">
        <f>IF(H43&gt;0.0001,IF(G45&gt;=1, IF(LARGE(H40:H43, 1)=H43, 1, 0), 0)+IF(G45&gt;=2, IF(LARGE(H40:H43, 2)=H43, 1, 0), 0)+IF(G45&gt;=3, IF(LARGE(H40:H43, 3)=H43, 1, 0), 0),0)</f>
        <v>0</v>
      </c>
      <c r="J43" s="49"/>
      <c r="K43" s="49"/>
      <c r="L43" s="38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spans="1:24" x14ac:dyDescent="0.35">
      <c r="A44" s="37"/>
      <c r="B44" s="40"/>
      <c r="C44" s="40"/>
      <c r="D44" s="40"/>
      <c r="E44" s="40"/>
      <c r="F44" s="40"/>
      <c r="G44" s="40"/>
      <c r="H44" s="40"/>
      <c r="I44" s="40"/>
      <c r="J44" s="49"/>
      <c r="K44" s="49"/>
      <c r="L44" s="38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1:24" x14ac:dyDescent="0.35">
      <c r="A45" s="37"/>
      <c r="B45" s="40"/>
      <c r="C45" s="40"/>
      <c r="D45" s="40"/>
      <c r="E45" s="42" t="s">
        <v>14</v>
      </c>
      <c r="F45" s="42"/>
      <c r="G45" s="43">
        <f>C37-SUM(G40:G43)</f>
        <v>0</v>
      </c>
      <c r="H45" s="40"/>
      <c r="I45" s="40"/>
      <c r="J45" s="49"/>
      <c r="K45" s="49"/>
      <c r="L45" s="38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4" x14ac:dyDescent="0.35">
      <c r="A46" s="37"/>
      <c r="B46" s="40"/>
      <c r="C46" s="40"/>
      <c r="D46" s="40"/>
      <c r="E46" s="40"/>
      <c r="F46" s="40"/>
      <c r="G46" s="40"/>
      <c r="H46" s="40"/>
      <c r="I46" s="40"/>
      <c r="J46" s="49"/>
      <c r="K46" s="49"/>
      <c r="L46" s="38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x14ac:dyDescent="0.35">
      <c r="B47" s="44"/>
    </row>
    <row r="48" spans="1:24" x14ac:dyDescent="0.35">
      <c r="B48" s="44"/>
    </row>
    <row r="49" spans="2:2" x14ac:dyDescent="0.35">
      <c r="B49" s="44"/>
    </row>
    <row r="50" spans="2:2" x14ac:dyDescent="0.35">
      <c r="B50" s="44"/>
    </row>
  </sheetData>
  <mergeCells count="9">
    <mergeCell ref="J34:K46"/>
    <mergeCell ref="F12:G12"/>
    <mergeCell ref="B2:J2"/>
    <mergeCell ref="C4:D4"/>
    <mergeCell ref="C14:D14"/>
    <mergeCell ref="F22:G22"/>
    <mergeCell ref="C24:D24"/>
    <mergeCell ref="F32:G32"/>
    <mergeCell ref="B35:I35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587206-62f8-4838-8fd5-129079107b43" xsi:nil="true"/>
    <lcf76f155ced4ddcb4097134ff3c332f xmlns="bdc2dfdf-d12f-4a3b-80a8-4d3073aa6833">
      <Terms xmlns="http://schemas.microsoft.com/office/infopath/2007/PartnerControls"/>
    </lcf76f155ced4ddcb4097134ff3c332f>
    <TaxKeywordTaxHTField xmlns="82587206-62f8-4838-8fd5-129079107b43">
      <Terms xmlns="http://schemas.microsoft.com/office/infopath/2007/PartnerControls"/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0C96D75FEECC4B9369E31187351E6B" ma:contentTypeVersion="22" ma:contentTypeDescription="Ein neues Dokument erstellen." ma:contentTypeScope="" ma:versionID="9ecc7b1a48076255aa96460e9816d60e">
  <xsd:schema xmlns:xsd="http://www.w3.org/2001/XMLSchema" xmlns:xs="http://www.w3.org/2001/XMLSchema" xmlns:p="http://schemas.microsoft.com/office/2006/metadata/properties" xmlns:ns2="bdc2dfdf-d12f-4a3b-80a8-4d3073aa6833" xmlns:ns3="82587206-62f8-4838-8fd5-129079107b43" targetNamespace="http://schemas.microsoft.com/office/2006/metadata/properties" ma:root="true" ma:fieldsID="273bae043f865323c8ca26067ba365a9" ns2:_="" ns3:_="">
    <xsd:import namespace="bdc2dfdf-d12f-4a3b-80a8-4d3073aa6833"/>
    <xsd:import namespace="82587206-62f8-4838-8fd5-129079107b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3:TaxKeywordTaxHTField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2dfdf-d12f-4a3b-80a8-4d3073aa6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6f16aef4-54db-4462-aa5d-fd36d74b1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87206-62f8-4838-8fd5-129079107b4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29dee-51ef-4954-a233-7e0f8505d0b3}" ma:internalName="TaxCatchAll" ma:showField="CatchAllData" ma:web="82587206-62f8-4838-8fd5-129079107b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Tags" ma:readOnly="false" ma:fieldId="{23f27201-bee3-471e-b2e7-b64fd8b7ca38}" ma:taxonomyMulti="true" ma:sspId="6f16aef4-54db-4462-aa5d-fd36d74b124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52155-4645-4505-A13D-A95AB8DD2134}">
  <ds:schemaRefs>
    <ds:schemaRef ds:uri="http://schemas.microsoft.com/office/2006/metadata/properties"/>
    <ds:schemaRef ds:uri="http://schemas.microsoft.com/office/infopath/2007/PartnerControls"/>
    <ds:schemaRef ds:uri="82587206-62f8-4838-8fd5-129079107b43"/>
    <ds:schemaRef ds:uri="bdc2dfdf-d12f-4a3b-80a8-4d3073aa6833"/>
  </ds:schemaRefs>
</ds:datastoreItem>
</file>

<file path=customXml/itemProps2.xml><?xml version="1.0" encoding="utf-8"?>
<ds:datastoreItem xmlns:ds="http://schemas.openxmlformats.org/officeDocument/2006/customXml" ds:itemID="{7237C68E-DCE8-4E72-865B-0A037632D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c2dfdf-d12f-4a3b-80a8-4d3073aa6833"/>
    <ds:schemaRef ds:uri="82587206-62f8-4838-8fd5-129079107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4A0B2E-6110-43F9-A3C0-26F12272F4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Weronika Nowak</cp:lastModifiedBy>
  <cp:revision/>
  <dcterms:created xsi:type="dcterms:W3CDTF">2022-01-24T12:17:23Z</dcterms:created>
  <dcterms:modified xsi:type="dcterms:W3CDTF">2023-08-23T12:06:54Z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0x010100600C96D75FEECC4B9369E31187351E6B</vt:lpwstr>
  </property>
  <property fmtid="{D5CDD505-2E9C-101B-9397-08002B2CF9AE}" pid="3" name="MediaServiceImageTags">
    <vt:lpwstr/>
  </property>
  <property fmtid="{D5CDD505-2E9C-101B-9397-08002B2CF9AE}" pid="4" name="TaxKeyword">
    <vt:lpwstr/>
  </property>
</Properties>
</file>